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  <c r="I15" i="1" s="1"/>
  <c r="J15" i="1" s="1"/>
  <c r="H11" i="1" l="1"/>
  <c r="I11" i="1" s="1"/>
  <c r="H12" i="1"/>
  <c r="I12" i="1" s="1"/>
  <c r="H13" i="1"/>
  <c r="I13" i="1" s="1"/>
  <c r="J13" i="1" s="1"/>
  <c r="H14" i="1"/>
  <c r="I14" i="1" s="1"/>
  <c r="J14" i="1" s="1"/>
  <c r="H19" i="1" l="1"/>
  <c r="H22" i="1"/>
  <c r="H18" i="1"/>
  <c r="H20" i="1"/>
  <c r="H21" i="1"/>
  <c r="E22" i="1"/>
  <c r="H23" i="1" l="1"/>
  <c r="E19" i="1" l="1"/>
  <c r="E18" i="1"/>
  <c r="E21" i="1" l="1"/>
  <c r="J11" i="1" l="1"/>
  <c r="H26" i="1" s="1"/>
  <c r="J12" i="1"/>
  <c r="E23" i="1"/>
  <c r="E20" i="1"/>
</calcChain>
</file>

<file path=xl/sharedStrings.xml><?xml version="1.0" encoding="utf-8"?>
<sst xmlns="http://schemas.openxmlformats.org/spreadsheetml/2006/main" count="35" uniqueCount="34">
  <si>
    <t>VO2 calculations</t>
  </si>
  <si>
    <t>all values STPD (Standard Temp, Pressure, Dry)</t>
  </si>
  <si>
    <t>FiO2</t>
  </si>
  <si>
    <t>FeO2</t>
  </si>
  <si>
    <t>FiCO2</t>
  </si>
  <si>
    <t>FeCO2</t>
  </si>
  <si>
    <t>Ve (STPD)</t>
  </si>
  <si>
    <t>1-FeO2-FeCO2</t>
  </si>
  <si>
    <t>FeN2</t>
  </si>
  <si>
    <t>Vi</t>
  </si>
  <si>
    <t>FiN2</t>
  </si>
  <si>
    <t>1-FiO2-FiCO2</t>
  </si>
  <si>
    <t>Ve x FeN2/FiN2</t>
  </si>
  <si>
    <t>VO2</t>
  </si>
  <si>
    <t>(Vi X FiO2) - (Ve X FeO2)</t>
  </si>
  <si>
    <t>VCO2</t>
  </si>
  <si>
    <t>RER</t>
  </si>
  <si>
    <t>VCO2/VO2</t>
  </si>
  <si>
    <t>%Error</t>
  </si>
  <si>
    <t>(Ve x FeCO2)-(Vi x FiCO2)</t>
  </si>
  <si>
    <t>Copyright 2017</t>
  </si>
  <si>
    <t>Redback Biotek VO2 error calculations</t>
  </si>
  <si>
    <t>Total % error VO2</t>
  </si>
  <si>
    <t>error</t>
  </si>
  <si>
    <t>values</t>
  </si>
  <si>
    <t>Total</t>
  </si>
  <si>
    <t xml:space="preserve">% absolute </t>
  </si>
  <si>
    <t>(from absolue error values)</t>
  </si>
  <si>
    <t>New VO2</t>
  </si>
  <si>
    <t xml:space="preserve">A + B = C, then </t>
  </si>
  <si>
    <r>
      <t>(ΔC)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= (ΔA)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+ (ΔB)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</t>
    </r>
  </si>
  <si>
    <t>*****equals the square root of the  (sum of errors quared)</t>
  </si>
  <si>
    <t>Parameter</t>
  </si>
  <si>
    <t>new 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</si>
</sst>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64" fontId="14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23</xdr:row>
      <xdr:rowOff>28575</xdr:rowOff>
    </xdr:from>
    <xdr:to>
      <xdr:col>2</xdr:col>
      <xdr:colOff>828675</xdr:colOff>
      <xdr:row>25</xdr:row>
      <xdr:rowOff>0</xdr:rowOff>
    </xdr:to>
    <xdr:pic>
      <xdr:nvPicPr>
        <xdr:cNvPr id="6" name="Picture 5" descr="http://www.sportsci.org/jour/9903/Image117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38675"/>
          <a:ext cx="19431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23</xdr:row>
      <xdr:rowOff>171450</xdr:rowOff>
    </xdr:from>
    <xdr:to>
      <xdr:col>3</xdr:col>
      <xdr:colOff>2276475</xdr:colOff>
      <xdr:row>24</xdr:row>
      <xdr:rowOff>209550</xdr:rowOff>
    </xdr:to>
    <xdr:pic>
      <xdr:nvPicPr>
        <xdr:cNvPr id="7" name="Picture 6" descr="http://www.sportsci.org/jour/9903/Image118.gif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781550"/>
          <a:ext cx="20669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0</xdr:row>
      <xdr:rowOff>0</xdr:rowOff>
    </xdr:from>
    <xdr:to>
      <xdr:col>3</xdr:col>
      <xdr:colOff>2142363</xdr:colOff>
      <xdr:row>6</xdr:row>
      <xdr:rowOff>52197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0"/>
          <a:ext cx="3371088" cy="133807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</xdr:row>
      <xdr:rowOff>161925</xdr:rowOff>
    </xdr:from>
    <xdr:to>
      <xdr:col>5</xdr:col>
      <xdr:colOff>171450</xdr:colOff>
      <xdr:row>5</xdr:row>
      <xdr:rowOff>175832</xdr:rowOff>
    </xdr:to>
    <xdr:pic>
      <xdr:nvPicPr>
        <xdr:cNvPr id="5" name="Picture 4" descr="Image result for copyrigh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85800"/>
          <a:ext cx="800100" cy="58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abSelected="1" topLeftCell="A7" workbookViewId="0">
      <selection activeCell="J18" sqref="J18"/>
    </sheetView>
  </sheetViews>
  <sheetFormatPr defaultRowHeight="15" x14ac:dyDescent="0.25"/>
  <cols>
    <col min="3" max="3" width="12.85546875" bestFit="1" customWidth="1"/>
    <col min="4" max="4" width="43.140625" bestFit="1" customWidth="1"/>
    <col min="5" max="5" width="10.5703125" customWidth="1"/>
    <col min="6" max="6" width="10.140625" customWidth="1"/>
    <col min="7" max="7" width="12" bestFit="1" customWidth="1"/>
    <col min="8" max="8" width="15" style="3" customWidth="1"/>
    <col min="10" max="10" width="11.140625" bestFit="1" customWidth="1"/>
    <col min="11" max="11" width="14.28515625" customWidth="1"/>
    <col min="12" max="12" width="9.28515625" bestFit="1" customWidth="1"/>
  </cols>
  <sheetData>
    <row r="2" spans="2:10" ht="26.25" x14ac:dyDescent="0.4">
      <c r="E2" s="2" t="s">
        <v>21</v>
      </c>
    </row>
    <row r="3" spans="2:10" x14ac:dyDescent="0.25">
      <c r="E3" t="s">
        <v>20</v>
      </c>
    </row>
    <row r="9" spans="2:10" x14ac:dyDescent="0.25">
      <c r="B9" t="s">
        <v>0</v>
      </c>
      <c r="D9" t="s">
        <v>1</v>
      </c>
      <c r="F9" s="4"/>
      <c r="G9" s="7" t="s">
        <v>26</v>
      </c>
      <c r="H9" s="7" t="s">
        <v>33</v>
      </c>
      <c r="I9" s="7" t="s">
        <v>28</v>
      </c>
      <c r="J9" s="8" t="s">
        <v>18</v>
      </c>
    </row>
    <row r="10" spans="2:10" x14ac:dyDescent="0.25">
      <c r="C10" t="s">
        <v>32</v>
      </c>
      <c r="F10" s="4"/>
      <c r="G10" s="7" t="s">
        <v>23</v>
      </c>
      <c r="H10" s="7" t="s">
        <v>24</v>
      </c>
      <c r="I10" s="7" t="s">
        <v>24</v>
      </c>
      <c r="J10" s="8" t="s">
        <v>25</v>
      </c>
    </row>
    <row r="11" spans="2:10" x14ac:dyDescent="0.25">
      <c r="C11" t="s">
        <v>2</v>
      </c>
      <c r="E11">
        <v>0.20930000000000001</v>
      </c>
      <c r="F11" s="4"/>
      <c r="G11" s="17">
        <v>0.02</v>
      </c>
      <c r="H11" s="7">
        <f>E11 + G11/100</f>
        <v>0.20950000000000002</v>
      </c>
      <c r="I11" s="7">
        <f>E15*(1-E12-E14)/(1-H11-E13)*H11 - (E15*E12)</f>
        <v>4.5865047026069341</v>
      </c>
      <c r="J11" s="7">
        <f>(I11-E21)*100/E21</f>
        <v>0.75657244488651376</v>
      </c>
    </row>
    <row r="12" spans="2:10" x14ac:dyDescent="0.25">
      <c r="C12" t="s">
        <v>3</v>
      </c>
      <c r="E12">
        <v>0.17510000000000001</v>
      </c>
      <c r="F12" s="4"/>
      <c r="G12" s="17">
        <v>0.02</v>
      </c>
      <c r="H12" s="7">
        <f>E12 + G12/100</f>
        <v>0.17530000000000001</v>
      </c>
      <c r="I12" s="7">
        <f>E15*(1-H12-E14)/(1-E11-E13)*E11 - (E15*H12)</f>
        <v>4.517485328947366</v>
      </c>
      <c r="J12" s="7">
        <f>(I12-E21)*100/E21</f>
        <v>-0.7596487242051212</v>
      </c>
    </row>
    <row r="13" spans="2:10" x14ac:dyDescent="0.25">
      <c r="C13" t="s">
        <v>4</v>
      </c>
      <c r="E13">
        <v>2.9999999999999997E-4</v>
      </c>
      <c r="F13" s="4"/>
      <c r="G13" s="17">
        <v>0.02</v>
      </c>
      <c r="H13" s="7">
        <f>E13 + G13/100</f>
        <v>5.0000000000000001E-4</v>
      </c>
      <c r="I13" s="7">
        <f>E15*(1-E12-E14)/(1-E11-H13)*E11 - (E15*E12)</f>
        <v>4.5592754188812954</v>
      </c>
      <c r="J13" s="7">
        <f>(I13-E21)*100/E21</f>
        <v>0.15839813215436177</v>
      </c>
    </row>
    <row r="14" spans="2:10" x14ac:dyDescent="0.25">
      <c r="C14" t="s">
        <v>5</v>
      </c>
      <c r="E14">
        <v>3.7900000000000003E-2</v>
      </c>
      <c r="F14" s="4"/>
      <c r="G14" s="17">
        <v>0.02</v>
      </c>
      <c r="H14" s="7">
        <f>E14 + G14/100</f>
        <v>3.8100000000000002E-2</v>
      </c>
      <c r="I14" s="7">
        <f>E15*(1-E12-H14)/(1-E11-E13)*E11 - (E15*E12)</f>
        <v>4.5448253289473683</v>
      </c>
      <c r="J14" s="7">
        <f>(I14-E21)*100/E21</f>
        <v>-0.15904219063333749</v>
      </c>
    </row>
    <row r="15" spans="2:10" x14ac:dyDescent="0.25">
      <c r="C15" t="s">
        <v>6</v>
      </c>
      <c r="E15">
        <v>136.69999999999999</v>
      </c>
      <c r="F15" s="4"/>
      <c r="G15" s="17">
        <v>0</v>
      </c>
      <c r="H15" s="7">
        <f>E15 + (E15* G15/100)</f>
        <v>136.69999999999999</v>
      </c>
      <c r="I15" s="7">
        <f>H15*(1-E12-E14)/(1-E11-E13)*E11 - (H15*E12)</f>
        <v>4.5520650328947383</v>
      </c>
      <c r="J15" s="7">
        <f>(I15-E21)*100/E21</f>
        <v>0</v>
      </c>
    </row>
    <row r="16" spans="2:10" x14ac:dyDescent="0.25">
      <c r="F16" s="4"/>
      <c r="G16" s="7"/>
      <c r="H16" s="7"/>
      <c r="I16" s="7"/>
      <c r="J16" s="7"/>
    </row>
    <row r="17" spans="3:14" x14ac:dyDescent="0.25">
      <c r="F17" s="4"/>
      <c r="G17" s="7"/>
      <c r="H17" s="7"/>
      <c r="I17" s="7"/>
      <c r="J17" s="7"/>
    </row>
    <row r="18" spans="3:14" x14ac:dyDescent="0.25">
      <c r="C18" t="s">
        <v>8</v>
      </c>
      <c r="D18" t="s">
        <v>7</v>
      </c>
      <c r="E18">
        <f>1-E12-E14</f>
        <v>0.78699999999999992</v>
      </c>
      <c r="F18" s="4"/>
      <c r="G18" s="7"/>
      <c r="H18" s="7">
        <f>1-H12-H14</f>
        <v>0.78659999999999997</v>
      </c>
      <c r="I18" s="7"/>
      <c r="J18" s="7"/>
    </row>
    <row r="19" spans="3:14" x14ac:dyDescent="0.25">
      <c r="C19" t="s">
        <v>10</v>
      </c>
      <c r="D19" t="s">
        <v>11</v>
      </c>
      <c r="E19">
        <f>1-E11-E13</f>
        <v>0.79039999999999999</v>
      </c>
      <c r="F19" s="4"/>
      <c r="G19" s="7"/>
      <c r="H19" s="7">
        <f>1-H11-H13</f>
        <v>0.79</v>
      </c>
      <c r="I19" s="7"/>
      <c r="J19" s="7"/>
    </row>
    <row r="20" spans="3:14" x14ac:dyDescent="0.25">
      <c r="C20" t="s">
        <v>9</v>
      </c>
      <c r="D20" t="s">
        <v>12</v>
      </c>
      <c r="E20">
        <f>E15*(1-E12-E14)/(1-E11-E13)</f>
        <v>136.11196862348177</v>
      </c>
      <c r="F20" s="4"/>
      <c r="G20" s="7"/>
      <c r="H20" s="7">
        <f>H15*(1-H12-H14)/(1-H11-H13)</f>
        <v>136.11167088607593</v>
      </c>
      <c r="I20" s="7"/>
      <c r="J20" s="7"/>
    </row>
    <row r="21" spans="3:14" x14ac:dyDescent="0.25">
      <c r="C21" t="s">
        <v>13</v>
      </c>
      <c r="D21" t="s">
        <v>14</v>
      </c>
      <c r="E21" s="15">
        <f>E15*(1-E12-E14)/(1-E11-E13)*E11 - (E15*E12)</f>
        <v>4.5520650328947383</v>
      </c>
      <c r="F21" s="4"/>
      <c r="G21" s="7"/>
      <c r="H21" s="15">
        <f>H15*(1-H12-H14)/(1-H11-H13)*H11-(H15*H12)</f>
        <v>4.5518850506329116</v>
      </c>
      <c r="I21" s="7"/>
      <c r="J21" s="7"/>
    </row>
    <row r="22" spans="3:14" x14ac:dyDescent="0.25">
      <c r="C22" t="s">
        <v>15</v>
      </c>
      <c r="D22" t="s">
        <v>19</v>
      </c>
      <c r="E22">
        <f>(E15*E14)-E15*(1-E12-E14)/(1-E11-E13)*E13</f>
        <v>5.1400964094129558</v>
      </c>
      <c r="F22" s="4"/>
      <c r="G22" s="7"/>
      <c r="H22" s="7">
        <f>(H15*H14)-H15*(1-H12-H14)/(1-H11-H13)*H13</f>
        <v>5.1402141645569621</v>
      </c>
      <c r="I22" s="7"/>
      <c r="J22" s="7"/>
    </row>
    <row r="23" spans="3:14" x14ac:dyDescent="0.25">
      <c r="C23" t="s">
        <v>16</v>
      </c>
      <c r="D23" t="s">
        <v>17</v>
      </c>
      <c r="E23">
        <f>E22/E21</f>
        <v>1.1291790368259036</v>
      </c>
      <c r="F23" s="4"/>
      <c r="G23" s="7"/>
      <c r="H23" s="7">
        <f>H22/H21</f>
        <v>1.1292495542791106</v>
      </c>
      <c r="I23" s="7"/>
      <c r="J23" s="7"/>
    </row>
    <row r="25" spans="3:14" s="1" customFormat="1" ht="21" x14ac:dyDescent="0.35">
      <c r="E25" s="5"/>
      <c r="F25" s="5"/>
      <c r="G25" s="5"/>
      <c r="H25" s="6"/>
      <c r="I25" s="5"/>
      <c r="J25" s="5"/>
      <c r="K25" s="5"/>
      <c r="L25" s="13" t="s">
        <v>29</v>
      </c>
    </row>
    <row r="26" spans="3:14" ht="21" x14ac:dyDescent="0.35">
      <c r="D26" s="14"/>
      <c r="E26" s="9" t="s">
        <v>22</v>
      </c>
      <c r="F26" s="9"/>
      <c r="G26" s="9"/>
      <c r="H26" s="16">
        <f>SQRT(SUMSQ(J11,J12,J13,J14,J15))</f>
        <v>1.0953777591404104</v>
      </c>
      <c r="I26" s="9" t="s">
        <v>27</v>
      </c>
      <c r="J26" s="9"/>
      <c r="K26" s="9"/>
      <c r="L26" s="13" t="s">
        <v>30</v>
      </c>
      <c r="N26" s="14"/>
    </row>
    <row r="27" spans="3:14" x14ac:dyDescent="0.25">
      <c r="H27" s="3" t="s">
        <v>31</v>
      </c>
    </row>
    <row r="28" spans="3:14" ht="21" x14ac:dyDescent="0.35">
      <c r="E28" s="11"/>
      <c r="F28" s="12"/>
    </row>
    <row r="29" spans="3:14" ht="18.75" x14ac:dyDescent="0.3">
      <c r="E29" s="11"/>
      <c r="F29" s="10"/>
    </row>
    <row r="30" spans="3:14" ht="18.75" x14ac:dyDescent="0.3">
      <c r="F30" s="1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Danny</cp:lastModifiedBy>
  <dcterms:created xsi:type="dcterms:W3CDTF">2017-06-12T10:16:06Z</dcterms:created>
  <dcterms:modified xsi:type="dcterms:W3CDTF">2017-08-29T11:42:20Z</dcterms:modified>
</cp:coreProperties>
</file>